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055" activeTab="0"/>
  </bookViews>
  <sheets>
    <sheet name="input page" sheetId="1" r:id="rId1"/>
    <sheet name="calculation page" sheetId="2" r:id="rId2"/>
  </sheets>
  <definedNames/>
  <calcPr fullCalcOnLoad="1"/>
</workbook>
</file>

<file path=xl/comments1.xml><?xml version="1.0" encoding="utf-8"?>
<comments xmlns="http://schemas.openxmlformats.org/spreadsheetml/2006/main">
  <authors>
    <author>Chris Tabur</author>
  </authors>
  <commentList>
    <comment ref="B2" authorId="0">
      <text>
        <r>
          <rPr>
            <b/>
            <sz val="9"/>
            <rFont val="Tahoma"/>
            <family val="2"/>
          </rPr>
          <t>Insert Earth date and time in the format of: mm/dd/yyyy hh:mm:ss am/pm</t>
        </r>
      </text>
    </comment>
  </commentList>
</comments>
</file>

<file path=xl/sharedStrings.xml><?xml version="1.0" encoding="utf-8"?>
<sst xmlns="http://schemas.openxmlformats.org/spreadsheetml/2006/main" count="77" uniqueCount="59">
  <si>
    <t>Week</t>
  </si>
  <si>
    <t>First Landing</t>
  </si>
  <si>
    <t>Freedom Celebration</t>
  </si>
  <si>
    <t>Federation Day</t>
  </si>
  <si>
    <t>Nogudreassun</t>
  </si>
  <si>
    <t>Longtail day</t>
  </si>
  <si>
    <t>New Decade</t>
  </si>
  <si>
    <t>arrival date</t>
  </si>
  <si>
    <t>excell date #</t>
  </si>
  <si>
    <t>input date #</t>
  </si>
  <si>
    <t>Earth to Chakona</t>
  </si>
  <si>
    <t>earth days past</t>
  </si>
  <si>
    <t>Chakonian days past</t>
  </si>
  <si>
    <t>days into year</t>
  </si>
  <si>
    <t>48 8 day weeks</t>
  </si>
  <si>
    <t>Chakonan year</t>
  </si>
  <si>
    <t>weeks into year</t>
  </si>
  <si>
    <t>Day of week</t>
  </si>
  <si>
    <t>Hour</t>
  </si>
  <si>
    <t>minute</t>
  </si>
  <si>
    <t>Second</t>
  </si>
  <si>
    <t>Minute</t>
  </si>
  <si>
    <t>Chakona to earth</t>
  </si>
  <si>
    <t>Excell date #</t>
  </si>
  <si>
    <t>Output date #</t>
  </si>
  <si>
    <t>Output date</t>
  </si>
  <si>
    <t xml:space="preserve">Chakona to earth </t>
  </si>
  <si>
    <t>1 Chakona Hour =1.308239796 EH</t>
  </si>
  <si>
    <t>1 Chakona Day = 20 CH = 26.16479592 EH = 1.090199830 Earth Days</t>
  </si>
  <si>
    <t>1 Chakona Year = 385.1004002 Chakonan Days = 419.83639083 Earth days</t>
  </si>
  <si>
    <t>Input Chakona Date:</t>
  </si>
  <si>
    <t>Output Earth date:</t>
  </si>
  <si>
    <t>Output Chakona date:</t>
  </si>
  <si>
    <t>Chakona Holidays to remember</t>
  </si>
  <si>
    <t>1/1/xx</t>
  </si>
  <si>
    <t>Celebrates the First Landing on Chakona in 2227</t>
  </si>
  <si>
    <t>7/2/xx</t>
  </si>
  <si>
    <t>7/5/xx</t>
  </si>
  <si>
    <t>Celebrates Chakona Joining Federation in 2301</t>
  </si>
  <si>
    <t>6/21/xx</t>
  </si>
  <si>
    <t>Celebrates Liberation of the Skunktaurs in 2223</t>
  </si>
  <si>
    <t>Celebrates those fallen in service to Chakona and Federation</t>
  </si>
  <si>
    <t>7/26/xx</t>
  </si>
  <si>
    <t>Mothers Day</t>
  </si>
  <si>
    <t>Planetary Holiday for Moms!</t>
  </si>
  <si>
    <t>4/32/xx</t>
  </si>
  <si>
    <t>1/40/xx</t>
  </si>
  <si>
    <t>Honors the elders of the world</t>
  </si>
  <si>
    <t>Year's end</t>
  </si>
  <si>
    <t>Continued end of year celebration, last day of year once a decade</t>
  </si>
  <si>
    <t>1/49/xx</t>
  </si>
  <si>
    <t>2/49/xx</t>
  </si>
  <si>
    <t>Input Earth date:</t>
  </si>
  <si>
    <t>*Note: week 49 is used for the end of year/decade celebrations only in the converter, it is not used in formal Chakona Calendars</t>
  </si>
  <si>
    <t>Remembrance day</t>
  </si>
  <si>
    <t>Honors the last Voxxan governor-general of Chakona during colonization years</t>
  </si>
  <si>
    <t>End of the year celebration, last day of most calendar years</t>
  </si>
  <si>
    <t>Day</t>
  </si>
  <si>
    <t>Year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</si>
</sst>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.0000_);_(* \(#,##0.0000\);_(* &quot;-&quot;??_);_(@_)"/>
    <numFmt numFmtId="174" formatCode="_(* #,##0_);_(* \(#,##0\);_(* &quot;-&quot;??_);_(@_)"/>
    <numFmt numFmtId="175" formatCode="[$-409]mmmm\ d\,\ yyyy;@"/>
    <numFmt numFmtId="176" formatCode="_(* #,##0.000000_);_(* \(#,##0.000000\);_(* &quot;-&quot;??_);_(@_)"/>
    <numFmt numFmtId="177" formatCode="_(* #,##0.00000000000000_);_(* \(#,##0.00000000000000\);_(* &quot;-&quot;??_);_(@_)"/>
    <numFmt numFmtId="178" formatCode="m/d/yyyy;@"/>
    <numFmt numFmtId="179" formatCode="m/d/yy\ h:mm;@"/>
    <numFmt numFmtId="180" formatCode="m/d/yyyy\ h:mm:ss"/>
    <numFmt numFmtId="181" formatCode="_(* #,##0.00000_);_(* \(#,##0.00000\);_(* &quot;-&quot;??_);_(@_)"/>
    <numFmt numFmtId="182" formatCode="0.00000"/>
    <numFmt numFmtId="183" formatCode="0.000"/>
    <numFmt numFmtId="184" formatCode="_(* #,##0.0000000_);_(* \(#,##0.0000000\);_(* &quot;-&quot;??_);_(@_)"/>
    <numFmt numFmtId="185" formatCode="_(* #,##0.00000000_);_(* \(#,##0.00000000\);_(* &quot;-&quot;??_);_(@_)"/>
    <numFmt numFmtId="186" formatCode="_(* #,##0.000000000_);_(* \(#,##0.000000000\);_(* &quot;-&quot;??_);_(@_)"/>
    <numFmt numFmtId="187" formatCode="0.00000000000000000000000000000000"/>
    <numFmt numFmtId="188" formatCode="_(* #,##0.00000000_);_(* \(#,##0.00000000\);_(* &quot;-&quot;????????_);_(@_)"/>
    <numFmt numFmtId="189" formatCode="_(* #,##0.0000000_);_(* \(#,##0.0000000\);_(* &quot;-&quot;???????_);_(@_)"/>
    <numFmt numFmtId="190" formatCode="_(* #,##0.000000_);_(* \(#,##0.000000\);_(* &quot;-&quot;??????_);_(@_)"/>
    <numFmt numFmtId="191" formatCode="d\ mmmm\ yyyy\ h:mm:ss"/>
    <numFmt numFmtId="192" formatCode="mmmm\ d\ yyyy\ h:mm:ss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mmmm\ d\ yyyy\ h:mm:ss\ AM/PM"/>
  </numFmts>
  <fonts count="23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ahoma"/>
      <family val="2"/>
    </font>
    <font>
      <sz val="8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71" fontId="0" fillId="0" borderId="0" xfId="42" applyFont="1" applyAlignment="1">
      <alignment/>
    </xf>
    <xf numFmtId="171" fontId="0" fillId="0" borderId="0" xfId="0" applyNumberFormat="1" applyAlignment="1">
      <alignment/>
    </xf>
    <xf numFmtId="171" fontId="0" fillId="0" borderId="0" xfId="42" applyNumberFormat="1" applyFont="1" applyAlignment="1">
      <alignment/>
    </xf>
    <xf numFmtId="17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179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1" fontId="0" fillId="0" borderId="0" xfId="42" applyFont="1" applyAlignment="1">
      <alignment/>
    </xf>
    <xf numFmtId="180" fontId="0" fillId="0" borderId="0" xfId="42" applyNumberFormat="1" applyFont="1" applyAlignment="1">
      <alignment/>
    </xf>
    <xf numFmtId="173" fontId="0" fillId="0" borderId="0" xfId="42" applyNumberFormat="1" applyFont="1" applyAlignment="1">
      <alignment/>
    </xf>
    <xf numFmtId="0" fontId="2" fillId="0" borderId="0" xfId="0" applyFont="1" applyAlignment="1">
      <alignment/>
    </xf>
    <xf numFmtId="18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7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74" fontId="0" fillId="0" borderId="13" xfId="0" applyNumberFormat="1" applyBorder="1" applyAlignment="1">
      <alignment/>
    </xf>
    <xf numFmtId="181" fontId="0" fillId="0" borderId="0" xfId="42" applyNumberFormat="1" applyFont="1" applyAlignment="1">
      <alignment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6" fontId="0" fillId="0" borderId="0" xfId="0" applyNumberFormat="1" applyAlignment="1">
      <alignment/>
    </xf>
    <xf numFmtId="187" fontId="0" fillId="0" borderId="0" xfId="0" applyNumberFormat="1" applyAlignment="1">
      <alignment/>
    </xf>
    <xf numFmtId="1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97" fontId="0" fillId="0" borderId="24" xfId="0" applyNumberFormat="1" applyFont="1" applyBorder="1" applyAlignment="1">
      <alignment horizontal="center"/>
    </xf>
    <xf numFmtId="197" fontId="0" fillId="0" borderId="25" xfId="0" applyNumberFormat="1" applyFont="1" applyBorder="1" applyAlignment="1">
      <alignment horizontal="center"/>
    </xf>
    <xf numFmtId="197" fontId="0" fillId="0" borderId="26" xfId="0" applyNumberFormat="1" applyFont="1" applyBorder="1" applyAlignment="1">
      <alignment horizontal="center"/>
    </xf>
    <xf numFmtId="197" fontId="0" fillId="0" borderId="27" xfId="0" applyNumberFormat="1" applyBorder="1" applyAlignment="1">
      <alignment horizontal="center"/>
    </xf>
    <xf numFmtId="197" fontId="0" fillId="0" borderId="28" xfId="0" applyNumberFormat="1" applyBorder="1" applyAlignment="1">
      <alignment horizontal="center"/>
    </xf>
    <xf numFmtId="197" fontId="0" fillId="0" borderId="29" xfId="0" applyNumberForma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79" fontId="0" fillId="0" borderId="0" xfId="0" applyNumberFormat="1" applyFont="1" applyAlignment="1">
      <alignment horizontal="center"/>
    </xf>
    <xf numFmtId="171" fontId="0" fillId="0" borderId="0" xfId="42" applyFont="1" applyAlignment="1">
      <alignment horizontal="center"/>
    </xf>
    <xf numFmtId="171" fontId="0" fillId="0" borderId="0" xfId="42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20.57421875" style="0" customWidth="1"/>
    <col min="2" max="2" width="8.140625" style="0" customWidth="1"/>
    <col min="7" max="7" width="7.28125" style="0" bestFit="1" customWidth="1"/>
    <col min="8" max="14" width="9.00390625" style="0" customWidth="1"/>
  </cols>
  <sheetData>
    <row r="1" spans="1:7" ht="12.75">
      <c r="A1" s="42" t="s">
        <v>10</v>
      </c>
      <c r="B1" s="43"/>
      <c r="C1" s="43"/>
      <c r="D1" s="43"/>
      <c r="E1" s="43"/>
      <c r="F1" s="43"/>
      <c r="G1" s="44"/>
    </row>
    <row r="2" spans="1:7" ht="12.75">
      <c r="A2" s="37" t="s">
        <v>52</v>
      </c>
      <c r="B2" s="45">
        <v>149720.97083333333</v>
      </c>
      <c r="C2" s="46"/>
      <c r="D2" s="46"/>
      <c r="E2" s="46"/>
      <c r="F2" s="46"/>
      <c r="G2" s="47"/>
    </row>
    <row r="3" spans="1:8" ht="12.75">
      <c r="A3" s="37"/>
      <c r="B3" s="16" t="s">
        <v>57</v>
      </c>
      <c r="C3" s="15" t="s">
        <v>0</v>
      </c>
      <c r="D3" s="16" t="s">
        <v>58</v>
      </c>
      <c r="E3" s="16" t="s">
        <v>18</v>
      </c>
      <c r="F3" s="16" t="s">
        <v>21</v>
      </c>
      <c r="G3" s="17" t="s">
        <v>20</v>
      </c>
      <c r="H3" s="6"/>
    </row>
    <row r="4" spans="1:9" ht="13.5" thickBot="1">
      <c r="A4" s="38" t="s">
        <v>32</v>
      </c>
      <c r="B4" s="18">
        <f>IF('calculation page'!D13=TRUE,'calculation page'!D11,'calculation page'!D8)</f>
        <v>1</v>
      </c>
      <c r="C4" s="19">
        <f>IF('calculation page'!D13=TRUE,'calculation page'!C11,'calculation page'!C8)</f>
        <v>49</v>
      </c>
      <c r="D4" s="18">
        <f>IF('calculation page'!D13=TRUE,'calculation page'!A11,'calculation page'!A8)</f>
        <v>72</v>
      </c>
      <c r="E4" s="18">
        <f>'calculation page'!E8</f>
        <v>1</v>
      </c>
      <c r="F4" s="18">
        <f>'calculation page'!F8</f>
        <v>65</v>
      </c>
      <c r="G4" s="20">
        <f>'calculation page'!G8</f>
        <v>74</v>
      </c>
      <c r="I4" s="4"/>
    </row>
    <row r="5" spans="1:9" ht="12.75">
      <c r="A5" s="30"/>
      <c r="B5" s="31"/>
      <c r="C5" s="32"/>
      <c r="D5" s="31"/>
      <c r="E5" s="31"/>
      <c r="F5" s="31"/>
      <c r="G5" s="31"/>
      <c r="I5" s="4"/>
    </row>
    <row r="6" spans="1:9" ht="12.75">
      <c r="A6" s="30"/>
      <c r="B6" s="31"/>
      <c r="C6" s="32"/>
      <c r="D6" s="31"/>
      <c r="E6" s="31"/>
      <c r="F6" s="31"/>
      <c r="G6" s="31"/>
      <c r="I6" s="4"/>
    </row>
    <row r="7" ht="13.5" thickBot="1">
      <c r="I7" s="28"/>
    </row>
    <row r="8" spans="1:7" ht="12.75">
      <c r="A8" s="42" t="s">
        <v>26</v>
      </c>
      <c r="B8" s="43"/>
      <c r="C8" s="43"/>
      <c r="D8" s="43"/>
      <c r="E8" s="43"/>
      <c r="F8" s="43"/>
      <c r="G8" s="44"/>
    </row>
    <row r="9" spans="1:7" ht="12.75">
      <c r="A9" s="37"/>
      <c r="B9" s="16" t="s">
        <v>57</v>
      </c>
      <c r="C9" s="15" t="s">
        <v>0</v>
      </c>
      <c r="D9" s="16" t="s">
        <v>58</v>
      </c>
      <c r="E9" s="16" t="s">
        <v>18</v>
      </c>
      <c r="F9" s="16" t="s">
        <v>21</v>
      </c>
      <c r="G9" s="17" t="s">
        <v>20</v>
      </c>
    </row>
    <row r="10" spans="1:7" ht="12.75">
      <c r="A10" s="37" t="s">
        <v>30</v>
      </c>
      <c r="B10" s="15">
        <v>7</v>
      </c>
      <c r="C10" s="15">
        <v>2</v>
      </c>
      <c r="D10" s="15">
        <v>93</v>
      </c>
      <c r="E10" s="15">
        <v>1</v>
      </c>
      <c r="F10" s="15">
        <v>65</v>
      </c>
      <c r="G10" s="29">
        <v>49</v>
      </c>
    </row>
    <row r="11" spans="1:7" ht="13.5" thickBot="1">
      <c r="A11" s="38" t="s">
        <v>31</v>
      </c>
      <c r="B11" s="48">
        <f>'calculation page'!E22</f>
        <v>158134.04278327493</v>
      </c>
      <c r="C11" s="49"/>
      <c r="D11" s="49"/>
      <c r="E11" s="49"/>
      <c r="F11" s="49"/>
      <c r="G11" s="50"/>
    </row>
    <row r="12" ht="13.5" thickBot="1"/>
    <row r="13" spans="1:7" ht="27" customHeight="1" thickBot="1">
      <c r="A13" s="51" t="s">
        <v>53</v>
      </c>
      <c r="B13" s="52"/>
      <c r="C13" s="52"/>
      <c r="D13" s="52"/>
      <c r="E13" s="52"/>
      <c r="F13" s="52"/>
      <c r="G13" s="53"/>
    </row>
    <row r="14" ht="13.5" thickBot="1"/>
    <row r="15" spans="1:8" ht="13.5" customHeight="1" thickBot="1">
      <c r="A15" s="39" t="s">
        <v>33</v>
      </c>
      <c r="B15" s="40"/>
      <c r="C15" s="40"/>
      <c r="D15" s="40"/>
      <c r="E15" s="40"/>
      <c r="F15" s="40"/>
      <c r="G15" s="40"/>
      <c r="H15" s="41"/>
    </row>
    <row r="16" spans="1:12" ht="12.75">
      <c r="A16" s="36" t="s">
        <v>34</v>
      </c>
      <c r="B16" s="54" t="s">
        <v>1</v>
      </c>
      <c r="C16" s="54"/>
      <c r="D16" s="54" t="s">
        <v>35</v>
      </c>
      <c r="E16" s="54"/>
      <c r="F16" s="54"/>
      <c r="G16" s="54"/>
      <c r="H16" s="56"/>
      <c r="I16" s="33"/>
      <c r="J16" s="6"/>
      <c r="L16" s="6"/>
    </row>
    <row r="17" spans="1:12" ht="12.75">
      <c r="A17" s="34" t="s">
        <v>36</v>
      </c>
      <c r="B17" s="55" t="s">
        <v>2</v>
      </c>
      <c r="C17" s="55"/>
      <c r="D17" s="55" t="s">
        <v>40</v>
      </c>
      <c r="E17" s="55"/>
      <c r="F17" s="55"/>
      <c r="G17" s="55"/>
      <c r="H17" s="57"/>
      <c r="L17" s="6"/>
    </row>
    <row r="18" spans="1:12" ht="12.75">
      <c r="A18" s="34" t="s">
        <v>37</v>
      </c>
      <c r="B18" s="55" t="s">
        <v>3</v>
      </c>
      <c r="C18" s="55"/>
      <c r="D18" s="55" t="s">
        <v>38</v>
      </c>
      <c r="E18" s="55"/>
      <c r="F18" s="55"/>
      <c r="G18" s="55"/>
      <c r="H18" s="57"/>
      <c r="L18" s="6"/>
    </row>
    <row r="19" spans="1:12" ht="25.5" customHeight="1">
      <c r="A19" s="34" t="s">
        <v>39</v>
      </c>
      <c r="B19" s="55" t="s">
        <v>54</v>
      </c>
      <c r="C19" s="55"/>
      <c r="D19" s="55" t="s">
        <v>41</v>
      </c>
      <c r="E19" s="55"/>
      <c r="F19" s="55"/>
      <c r="G19" s="55"/>
      <c r="H19" s="57"/>
      <c r="L19" s="6"/>
    </row>
    <row r="20" spans="1:12" ht="12.75">
      <c r="A20" s="34" t="s">
        <v>42</v>
      </c>
      <c r="B20" s="55" t="s">
        <v>43</v>
      </c>
      <c r="C20" s="55"/>
      <c r="D20" s="55" t="s">
        <v>44</v>
      </c>
      <c r="E20" s="55"/>
      <c r="F20" s="55"/>
      <c r="G20" s="55"/>
      <c r="H20" s="57"/>
      <c r="L20" s="6"/>
    </row>
    <row r="21" spans="1:12" ht="25.5" customHeight="1">
      <c r="A21" s="34" t="s">
        <v>45</v>
      </c>
      <c r="B21" s="55" t="s">
        <v>4</v>
      </c>
      <c r="C21" s="55"/>
      <c r="D21" s="55" t="s">
        <v>55</v>
      </c>
      <c r="E21" s="55"/>
      <c r="F21" s="55"/>
      <c r="G21" s="55"/>
      <c r="H21" s="57"/>
      <c r="L21" s="13"/>
    </row>
    <row r="22" spans="1:12" ht="12.75">
      <c r="A22" s="34" t="s">
        <v>46</v>
      </c>
      <c r="B22" s="55" t="s">
        <v>5</v>
      </c>
      <c r="C22" s="55"/>
      <c r="D22" s="55" t="s">
        <v>47</v>
      </c>
      <c r="E22" s="55"/>
      <c r="F22" s="55"/>
      <c r="G22" s="55"/>
      <c r="H22" s="57"/>
      <c r="L22" s="6"/>
    </row>
    <row r="23" spans="1:12" ht="25.5" customHeight="1">
      <c r="A23" s="34" t="s">
        <v>50</v>
      </c>
      <c r="B23" s="55" t="s">
        <v>48</v>
      </c>
      <c r="C23" s="55"/>
      <c r="D23" s="55" t="s">
        <v>56</v>
      </c>
      <c r="E23" s="55"/>
      <c r="F23" s="55"/>
      <c r="G23" s="55"/>
      <c r="H23" s="57"/>
      <c r="L23" s="6"/>
    </row>
    <row r="24" spans="1:12" ht="24.75" customHeight="1" thickBot="1">
      <c r="A24" s="35" t="s">
        <v>51</v>
      </c>
      <c r="B24" s="58" t="s">
        <v>6</v>
      </c>
      <c r="C24" s="58"/>
      <c r="D24" s="58" t="s">
        <v>49</v>
      </c>
      <c r="E24" s="58"/>
      <c r="F24" s="58"/>
      <c r="G24" s="58"/>
      <c r="H24" s="59"/>
      <c r="L24" s="6"/>
    </row>
    <row r="25" ht="12.75">
      <c r="L25" s="6"/>
    </row>
  </sheetData>
  <sheetProtection/>
  <mergeCells count="24">
    <mergeCell ref="D24:H24"/>
    <mergeCell ref="B20:C20"/>
    <mergeCell ref="B21:C21"/>
    <mergeCell ref="B22:C22"/>
    <mergeCell ref="B23:C23"/>
    <mergeCell ref="B24:C24"/>
    <mergeCell ref="D20:H20"/>
    <mergeCell ref="D21:H21"/>
    <mergeCell ref="D22:H22"/>
    <mergeCell ref="D23:H23"/>
    <mergeCell ref="D16:H16"/>
    <mergeCell ref="D17:H17"/>
    <mergeCell ref="D18:H18"/>
    <mergeCell ref="D19:H19"/>
    <mergeCell ref="B16:C16"/>
    <mergeCell ref="B17:C17"/>
    <mergeCell ref="B18:C18"/>
    <mergeCell ref="B19:C19"/>
    <mergeCell ref="A15:H15"/>
    <mergeCell ref="A1:G1"/>
    <mergeCell ref="A8:G8"/>
    <mergeCell ref="B2:G2"/>
    <mergeCell ref="B11:G11"/>
    <mergeCell ref="A13:G13"/>
  </mergeCells>
  <printOptions/>
  <pageMargins left="0.7" right="0.7" top="0.75" bottom="0.75" header="0.3" footer="0.3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18.7109375" style="1" bestFit="1" customWidth="1"/>
    <col min="2" max="2" width="17.8515625" style="2" bestFit="1" customWidth="1"/>
    <col min="3" max="3" width="14.140625" style="0" bestFit="1" customWidth="1"/>
    <col min="4" max="4" width="17.00390625" style="0" bestFit="1" customWidth="1"/>
    <col min="5" max="5" width="18.7109375" style="0" bestFit="1" customWidth="1"/>
    <col min="6" max="6" width="13.421875" style="0" bestFit="1" customWidth="1"/>
    <col min="7" max="7" width="18.00390625" style="0" bestFit="1" customWidth="1"/>
  </cols>
  <sheetData>
    <row r="1" spans="1:6" ht="12.75">
      <c r="A1" s="60" t="s">
        <v>10</v>
      </c>
      <c r="B1" s="60"/>
      <c r="C1" s="60"/>
      <c r="D1" s="60"/>
      <c r="E1" s="60"/>
      <c r="F1" s="60"/>
    </row>
    <row r="2" spans="1:6" ht="12.75">
      <c r="A2" s="60"/>
      <c r="B2" s="60"/>
      <c r="C2" s="60"/>
      <c r="D2" s="60"/>
      <c r="E2" s="60"/>
      <c r="F2" s="60"/>
    </row>
    <row r="3" spans="1:7" ht="12.75">
      <c r="A3" s="10" t="s">
        <v>7</v>
      </c>
      <c r="B3" s="9" t="s">
        <v>8</v>
      </c>
      <c r="C3" s="6" t="s">
        <v>9</v>
      </c>
      <c r="D3" s="6" t="s">
        <v>11</v>
      </c>
      <c r="E3" s="8" t="s">
        <v>12</v>
      </c>
      <c r="F3" s="9"/>
      <c r="G3" s="6"/>
    </row>
    <row r="4" spans="1:7" ht="12.75">
      <c r="A4" s="11">
        <v>119494</v>
      </c>
      <c r="B4" s="3">
        <f>A4</f>
        <v>119494</v>
      </c>
      <c r="C4" s="1">
        <f>'input page'!B2</f>
        <v>149720.97083333333</v>
      </c>
      <c r="D4" s="12">
        <f>C4-B4</f>
        <v>30226.970833333326</v>
      </c>
      <c r="E4" s="12">
        <f>D4/1.09019983</f>
        <v>27726.08287173676</v>
      </c>
      <c r="F4" s="2"/>
      <c r="G4" s="2"/>
    </row>
    <row r="5" spans="1:5" ht="12.75">
      <c r="A5" s="10"/>
      <c r="B5" s="9"/>
      <c r="C5" s="6"/>
      <c r="D5" s="6"/>
      <c r="E5" s="6"/>
    </row>
    <row r="6" spans="1:9" ht="12.75">
      <c r="A6" s="10" t="s">
        <v>15</v>
      </c>
      <c r="B6" s="9" t="s">
        <v>13</v>
      </c>
      <c r="C6" s="6" t="s">
        <v>16</v>
      </c>
      <c r="D6" s="6" t="s">
        <v>17</v>
      </c>
      <c r="E6" s="6" t="s">
        <v>18</v>
      </c>
      <c r="F6" s="6" t="s">
        <v>19</v>
      </c>
      <c r="G6" s="6" t="s">
        <v>20</v>
      </c>
      <c r="I6" s="6" t="s">
        <v>14</v>
      </c>
    </row>
    <row r="7" spans="1:7" ht="12.75">
      <c r="A7" s="21">
        <f>E4/385.1004002</f>
        <v>71.99702430155189</v>
      </c>
      <c r="B7" s="7">
        <f>E4-(ROUNDDOWN((A9*385.1004002),0))</f>
        <v>384.08287173675853</v>
      </c>
      <c r="C7" s="7">
        <f>B7/8</f>
        <v>48.01035896709482</v>
      </c>
      <c r="D7" s="27">
        <f>(C7-ROUNDDOWN(C7,0))*8</f>
        <v>0.0828717367585341</v>
      </c>
      <c r="E7">
        <f>(D7-ROUNDDOWN(D7,0))*20</f>
        <v>1.657434735170682</v>
      </c>
      <c r="F7">
        <f>(E7-ROUNDDOWN(E7,0))*100</f>
        <v>65.7434735170682</v>
      </c>
      <c r="G7">
        <f>(F7-(ROUNDDOWN(F7,0)))*100</f>
        <v>74.34735170681961</v>
      </c>
    </row>
    <row r="8" spans="1:9" ht="12.75">
      <c r="A8" s="1">
        <f>ROUNDUP(A7,0)</f>
        <v>72</v>
      </c>
      <c r="C8" s="4">
        <f>IF(C7&lt;48,ROUNDUP(C7,0),49)</f>
        <v>49</v>
      </c>
      <c r="D8" s="2">
        <f>ROUNDUP(D7,0)</f>
        <v>1</v>
      </c>
      <c r="E8" s="2">
        <f>ROUNDDOWN(E7,0)</f>
        <v>1</v>
      </c>
      <c r="F8" s="2">
        <f>ROUNDDOWN(F7,0)</f>
        <v>65</v>
      </c>
      <c r="G8" s="2">
        <f>ROUNDDOWN(G7,0)</f>
        <v>74</v>
      </c>
      <c r="I8" s="6"/>
    </row>
    <row r="9" spans="1:4" ht="12.75">
      <c r="A9" s="1">
        <f>ROUNDDOWN(A7,0)</f>
        <v>71</v>
      </c>
      <c r="C9" s="2">
        <f>IF(C8=49,1,0)</f>
        <v>1</v>
      </c>
      <c r="D9" s="2">
        <f>IF(D8=2,1,0)</f>
        <v>0</v>
      </c>
    </row>
    <row r="10" spans="1:7" ht="12.75">
      <c r="A10" s="1">
        <f>IF(D8=2,IF(C8=49,IF(A8/10-ROUNDDOWN(A8/10,0)=0,0,1),1),1)</f>
        <v>1</v>
      </c>
      <c r="B10" s="7">
        <f>E4-(ROUNDDOWN((A12*385.1004002),0))</f>
        <v>-0.9171282632414659</v>
      </c>
      <c r="C10" s="7">
        <f>B10/8</f>
        <v>-0.11464103290518324</v>
      </c>
      <c r="D10" s="27">
        <f>(C10-ROUNDDOWN(C10,0))*8</f>
        <v>-0.9171282632414659</v>
      </c>
      <c r="E10">
        <f>(D10-ROUNDDOWN(D10,0))*20</f>
        <v>-18.342565264829318</v>
      </c>
      <c r="F10">
        <f>(E10-ROUNDDOWN(E10,0))*100</f>
        <v>-34.256526482931804</v>
      </c>
      <c r="G10">
        <f>(F10-(ROUNDDOWN(F10,0)))*100</f>
        <v>-25.65264829318039</v>
      </c>
    </row>
    <row r="11" spans="1:7" ht="12.75">
      <c r="A11" s="1">
        <f>A10+A8</f>
        <v>73</v>
      </c>
      <c r="C11" s="4">
        <f>IF(C10&lt;48,ROUNDUP(C10,0),49)</f>
        <v>-1</v>
      </c>
      <c r="D11" s="2">
        <f>ROUNDUP(D10,0)</f>
        <v>-1</v>
      </c>
      <c r="E11" s="2">
        <f>ROUNDDOWN(E10,0)</f>
        <v>-18</v>
      </c>
      <c r="F11" s="2">
        <f>ROUNDDOWN(F10,0)</f>
        <v>-34</v>
      </c>
      <c r="G11" s="2">
        <f>ROUNDDOWN(G10,0)</f>
        <v>-25</v>
      </c>
    </row>
    <row r="12" spans="1:3" ht="12.75">
      <c r="A12" s="1">
        <f>A10+A9</f>
        <v>72</v>
      </c>
      <c r="C12" s="2"/>
    </row>
    <row r="13" ht="12.75">
      <c r="D13" t="b">
        <f>AND(C9=1,D9=1)</f>
        <v>0</v>
      </c>
    </row>
    <row r="14" spans="1:8" ht="12.75">
      <c r="A14" s="61" t="s">
        <v>22</v>
      </c>
      <c r="B14" s="62"/>
      <c r="C14" s="62"/>
      <c r="D14" s="62"/>
      <c r="E14" s="62"/>
      <c r="F14" s="62"/>
      <c r="G14" s="62"/>
      <c r="H14" s="23"/>
    </row>
    <row r="15" spans="1:9" ht="12.75">
      <c r="A15" s="62"/>
      <c r="B15" s="62"/>
      <c r="C15" s="62"/>
      <c r="D15" s="62"/>
      <c r="E15" s="62"/>
      <c r="F15" s="62"/>
      <c r="G15" s="62"/>
      <c r="I15" s="24"/>
    </row>
    <row r="16" spans="1:7" ht="12.75">
      <c r="A16" s="10" t="s">
        <v>15</v>
      </c>
      <c r="B16" s="9" t="s">
        <v>13</v>
      </c>
      <c r="C16" s="6" t="s">
        <v>16</v>
      </c>
      <c r="D16" s="6" t="s">
        <v>17</v>
      </c>
      <c r="E16" s="6" t="s">
        <v>18</v>
      </c>
      <c r="F16" s="6" t="s">
        <v>19</v>
      </c>
      <c r="G16" s="6" t="s">
        <v>20</v>
      </c>
    </row>
    <row r="17" spans="1:7" s="22" customFormat="1" ht="12.75">
      <c r="A17" s="21">
        <f>'input page'!D10</f>
        <v>93</v>
      </c>
      <c r="B17" s="7">
        <f>C18*8</f>
        <v>14.082745</v>
      </c>
      <c r="C17" s="22">
        <f>'input page'!C10</f>
        <v>2</v>
      </c>
      <c r="D17" s="22">
        <f>'input page'!B10</f>
        <v>7</v>
      </c>
      <c r="E17" s="22">
        <f>'input page'!E10</f>
        <v>1</v>
      </c>
      <c r="F17" s="22">
        <f>'input page'!F10</f>
        <v>65</v>
      </c>
      <c r="G17" s="26">
        <f>'input page'!G10</f>
        <v>49</v>
      </c>
    </row>
    <row r="18" spans="1:7" s="22" customFormat="1" ht="12.75">
      <c r="A18" s="21"/>
      <c r="B18" s="25">
        <f>B17/385.1004002</f>
        <v>0.036569021981504544</v>
      </c>
      <c r="C18" s="7">
        <f>C17-1+D19</f>
        <v>1.760343125</v>
      </c>
      <c r="D18" s="27">
        <f>D17+E19-1</f>
        <v>6.082745</v>
      </c>
      <c r="E18" s="25">
        <f>E17+F19</f>
        <v>1.6549</v>
      </c>
      <c r="F18" s="26">
        <f>F17+G18</f>
        <v>65.49</v>
      </c>
      <c r="G18" s="22">
        <f>G17/100</f>
        <v>0.49</v>
      </c>
    </row>
    <row r="19" spans="1:6" s="22" customFormat="1" ht="12.75">
      <c r="A19" s="21"/>
      <c r="D19" s="22">
        <f>D18/8</f>
        <v>0.760343125</v>
      </c>
      <c r="E19" s="22">
        <f>E18/20</f>
        <v>0.082745</v>
      </c>
      <c r="F19" s="27">
        <f>F18/100</f>
        <v>0.6548999999999999</v>
      </c>
    </row>
    <row r="21" spans="1:5" ht="12.75">
      <c r="A21" s="10" t="s">
        <v>12</v>
      </c>
      <c r="B21" s="9" t="s">
        <v>11</v>
      </c>
      <c r="C21" s="6" t="s">
        <v>23</v>
      </c>
      <c r="D21" s="6" t="s">
        <v>24</v>
      </c>
      <c r="E21" s="6" t="s">
        <v>25</v>
      </c>
    </row>
    <row r="22" spans="1:5" ht="12.75">
      <c r="A22" s="21">
        <f>ROUNDDOWN(((A17-1)*385.1004002),0)+B17</f>
        <v>35443.082745</v>
      </c>
      <c r="B22" s="2">
        <f>A22*1.09019983</f>
        <v>38640.042783274934</v>
      </c>
      <c r="C22" s="5">
        <v>119494</v>
      </c>
      <c r="D22" s="14">
        <f>C22+B22</f>
        <v>158134.04278327493</v>
      </c>
      <c r="E22" s="14">
        <f>D22</f>
        <v>158134.04278327493</v>
      </c>
    </row>
    <row r="23" ht="12.75">
      <c r="E23" s="14"/>
    </row>
    <row r="26" ht="12.75">
      <c r="A26" s="1" t="s">
        <v>27</v>
      </c>
    </row>
    <row r="27" ht="12.75">
      <c r="A27" s="1" t="s">
        <v>28</v>
      </c>
    </row>
    <row r="28" ht="12.75">
      <c r="A28" s="1" t="s">
        <v>29</v>
      </c>
    </row>
  </sheetData>
  <sheetProtection/>
  <mergeCells count="2">
    <mergeCell ref="A1:F2"/>
    <mergeCell ref="A14:G1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world publishing inc, in association with OBD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Rune Nighthawk</dc:creator>
  <cp:keywords/>
  <dc:description/>
  <cp:lastModifiedBy>Bernard Doove</cp:lastModifiedBy>
  <dcterms:created xsi:type="dcterms:W3CDTF">2008-01-24T20:50:43Z</dcterms:created>
  <dcterms:modified xsi:type="dcterms:W3CDTF">2012-08-18T20:13:27Z</dcterms:modified>
  <cp:category/>
  <cp:version/>
  <cp:contentType/>
  <cp:contentStatus/>
</cp:coreProperties>
</file>